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1741F5D9-AD8E-4AC3-8C4F-5B588BD9B1C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Лист2" sheetId="2" r:id="rId1"/>
  </sheets>
  <definedNames>
    <definedName name="_xlnm._FilterDatabase" localSheetId="0" hidden="1">Лист2!$A$4:$E$59</definedName>
  </definedNames>
  <calcPr calcId="181029"/>
  <fileRecoveryPr autoRecover="0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2" i="2"/>
  <c r="E23" i="2"/>
  <c r="E24" i="2"/>
  <c r="E25" i="2"/>
  <c r="E26" i="2"/>
  <c r="E27" i="2"/>
  <c r="E28" i="2"/>
  <c r="E33" i="2"/>
  <c r="E35" i="2"/>
  <c r="E36" i="2"/>
  <c r="E38" i="2"/>
  <c r="E39" i="2"/>
  <c r="E40" i="2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8" i="2"/>
  <c r="E59" i="2"/>
  <c r="D59" i="2"/>
  <c r="D58" i="2"/>
  <c r="D29" i="2"/>
  <c r="D28" i="2"/>
  <c r="D23" i="2"/>
  <c r="D21" i="2"/>
  <c r="D17" i="2"/>
  <c r="D16" i="2"/>
  <c r="D15" i="2"/>
  <c r="D14" i="2"/>
  <c r="D13" i="2"/>
  <c r="D10" i="2"/>
  <c r="D9" i="2"/>
  <c r="D8" i="2"/>
  <c r="D7" i="2"/>
  <c r="C59" i="2"/>
  <c r="C58" i="2"/>
  <c r="C56" i="2"/>
  <c r="C55" i="2"/>
  <c r="C54" i="2"/>
  <c r="C53" i="2"/>
  <c r="C52" i="2"/>
  <c r="C51" i="2"/>
  <c r="C50" i="2"/>
  <c r="C49" i="2"/>
  <c r="C48" i="2"/>
  <c r="C47" i="2"/>
  <c r="C45" i="2"/>
  <c r="C44" i="2"/>
  <c r="C43" i="2"/>
  <c r="C42" i="2"/>
  <c r="C41" i="2"/>
  <c r="C40" i="2"/>
  <c r="C39" i="2"/>
  <c r="C38" i="2"/>
  <c r="C36" i="2"/>
  <c r="C35" i="2"/>
  <c r="C33" i="2"/>
  <c r="C32" i="2" s="1"/>
  <c r="C28" i="2"/>
  <c r="C27" i="2"/>
  <c r="C26" i="2"/>
  <c r="C25" i="2"/>
  <c r="C24" i="2"/>
  <c r="C23" i="2"/>
  <c r="C22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 s="1"/>
  <c r="D6" i="2"/>
  <c r="E6" i="2" s="1"/>
  <c r="D46" i="2"/>
  <c r="C46" i="2"/>
  <c r="D32" i="2"/>
  <c r="D34" i="2"/>
  <c r="D57" i="2"/>
  <c r="C57" i="2"/>
  <c r="E57" i="2" l="1"/>
  <c r="E46" i="2"/>
  <c r="E32" i="2"/>
  <c r="C34" i="2"/>
  <c r="C31" i="2" s="1"/>
  <c r="C30" i="2" s="1"/>
  <c r="C5" i="2" s="1"/>
  <c r="D31" i="2"/>
  <c r="E31" i="2" l="1"/>
  <c r="D30" i="2"/>
  <c r="E34" i="2"/>
  <c r="E30" i="2" l="1"/>
  <c r="D5" i="2"/>
  <c r="E5" i="2" s="1"/>
</calcChain>
</file>

<file path=xl/sharedStrings.xml><?xml version="1.0" encoding="utf-8"?>
<sst xmlns="http://schemas.openxmlformats.org/spreadsheetml/2006/main" count="119" uniqueCount="119">
  <si>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</si>
  <si>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</si>
  <si>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</si>
  <si>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</si>
  <si>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</si>
  <si>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Наименование показателя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</si>
  <si>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</si>
  <si>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</si>
  <si>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</si>
  <si>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</si>
  <si>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</si>
  <si>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</si>
  <si>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</si>
  <si>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</si>
  <si>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</si>
  <si>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</si>
  <si>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</si>
  <si>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</si>
  <si>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</si>
  <si>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</si>
  <si>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</si>
  <si>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</si>
  <si>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</si>
  <si>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 на имущество физических лиц</t>
  </si>
  <si>
    <t>000 1 06 01000 00 0000 110</t>
  </si>
  <si>
    <t xml:space="preserve">Земельный налог с организаций </t>
  </si>
  <si>
    <t>000 1 06 06030 00 0000 110</t>
  </si>
  <si>
    <t>Земельный налог с физических лиц</t>
  </si>
  <si>
    <t>000 1 06 06040 00 0000 110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</si>
  <si>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</si>
  <si>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</si>
  <si>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</si>
  <si>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000 1 11 05020 00 0000 120</t>
  </si>
  <si>
    <t>000 1 11 05030 00 0000 120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</si>
  <si>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</si>
  <si>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</si>
  <si>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</si>
  <si>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</si>
  <si>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</si>
  <si>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000 1 11 09044 14 0000 120</t>
  </si>
  <si>
    <t>000 1 12 00000 00 0000 000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</si>
  <si>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</si>
  <si>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</si>
  <si>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</si>
  <si>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000 1 14 06012 14 0000 430</t>
  </si>
  <si>
    <t>000 1 14 06312 14 0000 430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</si>
  <si>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</si>
  <si>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000 1 14 13040 14 0000 410</t>
  </si>
  <si>
    <t>000 1 16 00000 00 0000 000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</si>
  <si>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</si>
  <si>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</si>
  <si>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</si>
  <si>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</si>
  <si>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</si>
  <si>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</si>
  <si>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</si>
  <si>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</si>
  <si>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</si>
  <si>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</si>
  <si>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</si>
  <si>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</si>
  <si>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000 2 02 20077 14 0000 150</t>
  </si>
  <si>
    <t>000 2 02 20216 14 0000 150</t>
  </si>
  <si>
    <t>Субсидии бюджетам муниципальных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</si>
  <si>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000 2 02 20229 14 0000 150</t>
  </si>
  <si>
    <t>000 2 02 20299 14 0000 150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</si>
  <si>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</si>
  <si>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</si>
  <si>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</si>
  <si>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</si>
  <si>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</si>
  <si>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000 2 02 25467 14 0000 150</t>
  </si>
  <si>
    <t>Субсидии бюджетам муниципальных округов на реализацию мероприятий по обеспечению жильем молодых семей</t>
  </si>
  <si>
    <t>000 2 02 25497 14 0000 150</t>
  </si>
  <si>
    <t>Субсидии бюджетам муниципальных округов на поддержку отрасли культуры</t>
  </si>
  <si>
    <t>000 2 02 25519 14 0000 150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</si>
  <si>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</si>
  <si>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</si>
  <si>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</si>
  <si>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</si>
  <si>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</si>
  <si>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</si>
  <si>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</si>
  <si>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</si>
  <si>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</si>
  <si>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</si>
  <si>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</si>
  <si>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</si>
  <si>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</si>
  <si>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</si>
  <si>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</si>
  <si>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</si>
  <si>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000 2 02 35135 14 0000 150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</si>
  <si>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№ 181-ФЗ "О социальной защите инвалидов в Российской Федерации"</t>
  </si>
  <si>
    <t>000 2 02 35176 14 0000 150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</si>
  <si>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</si>
  <si>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000 2 02 35303 14 0000 150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</si>
  <si>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</si>
  <si>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000 2 02 35502 14 0000 150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</si>
  <si>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</si>
  <si>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000 2 02 35508 14 0000 150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</si>
  <si>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</si>
  <si>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</si>
  <si>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</si>
  <si>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000 2 19 45160 14 0000 150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</si>
  <si>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</si>
  <si>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</si>
  <si>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План по бюджету на 2021 год</t>
  </si>
  <si>
    <t>Факт исполнения на 01.02.2021 г.</t>
  </si>
  <si>
    <t>тыс.руб.</t>
  </si>
  <si>
    <t>Исполнение бюджета Балахнинского муниципального округа по доходам на 01.02.2021 г.</t>
  </si>
  <si>
    <t>% исполнения</t>
  </si>
  <si>
    <t>Государственная пошлина</t>
  </si>
  <si>
    <t>Платежи при пользовании природными ресурсами</t>
  </si>
  <si>
    <t>Штрафы, санкции, возмещение ущерба</t>
  </si>
  <si>
    <t>Прочие неналоговые доходы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</si>
  <si>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 5-ФЗ "О ветеранах"</t>
  </si>
  <si>
    <t xml:space="preserve">Начальник финансового управления </t>
  </si>
  <si>
    <t>Виноградова А.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</si>
</sst>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,##0.0"/>
    <numFmt numFmtId="165" formatCode="0.0"/>
  </numFmts>
  <fonts count="6" x14ac:knownFonts="1">
    <font>
      <sz val="10"/>
      <name val="Arial"/>
    </font>
    <font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" xfId="0" applyFont="1" applyBorder="1" applyAlignment="1" applyProtection="1">
      <alignment horizontal="left" wrapText="1" readingOrder="1"/>
      <protection locked="0"/>
    </xf>
    <xf numFmtId="0" fontId="1" fillId="0" borderId="1" xfId="0" applyFont="1" applyBorder="1" applyAlignment="1" applyProtection="1">
      <alignment horizontal="center" wrapText="1" readingOrder="1"/>
      <protection locked="0"/>
    </xf>
    <xf numFmtId="0" fontId="4" fillId="0" borderId="0" xfId="0" applyFont="1"/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left" wrapText="1" readingOrder="1"/>
      <protection locked="0"/>
    </xf>
    <xf numFmtId="0" fontId="3" fillId="0" borderId="1" xfId="0" applyFont="1" applyBorder="1" applyAlignment="1" applyProtection="1">
      <alignment horizontal="center" wrapText="1" readingOrder="1"/>
      <protection locked="0"/>
    </xf>
    <xf numFmtId="0" fontId="1" fillId="0" borderId="0" xfId="0" applyFont="1" applyAlignment="1" applyProtection="1">
      <alignment horizontal="center" wrapText="1" readingOrder="1"/>
      <protection locked="0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 applyProtection="1">
      <alignment horizontal="center" wrapText="1" readingOrder="1"/>
      <protection locked="0"/>
    </xf>
    <xf numFmtId="164" fontId="1" fillId="0" borderId="1" xfId="0" applyNumberFormat="1" applyFont="1" applyBorder="1" applyAlignment="1" applyProtection="1">
      <alignment horizontal="center" wrapText="1" readingOrder="1"/>
      <protection locked="0"/>
    </xf>
    <xf numFmtId="164" fontId="1" fillId="0" borderId="4" xfId="0" applyNumberFormat="1" applyFont="1" applyBorder="1" applyAlignment="1" applyProtection="1">
      <alignment horizontal="center" wrapText="1" readingOrder="1"/>
      <protection locked="0"/>
    </xf>
    <xf numFmtId="164" fontId="1" fillId="0" borderId="1" xfId="0" applyNumberFormat="1" applyFont="1" applyFill="1" applyBorder="1" applyAlignment="1" applyProtection="1">
      <alignment horizontal="center" wrapText="1" readingOrder="1"/>
      <protection locked="0"/>
    </xf>
    <xf numFmtId="165" fontId="4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 applyProtection="1">
      <alignment horizontal="center" wrapText="1" readingOrder="1"/>
      <protection locked="0"/>
    </xf>
    <xf numFmtId="0" fontId="1" fillId="0" borderId="0" xfId="0" applyFont="1" applyAlignment="1" applyProtection="1">
      <alignment horizontal="left" wrapText="1" readingOrder="1"/>
      <protection locked="0"/>
    </xf>
    <xf numFmtId="0" fontId="2" fillId="0" borderId="0" xfId="0" applyFont="1"/>
    <xf numFmtId="0" fontId="3" fillId="0" borderId="0" xfId="0" applyFont="1" applyAlignment="1" applyProtection="1">
      <alignment horizontal="center" vertical="center" wrapText="1" readingOrder="1"/>
      <protection locked="0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FFFFFF"/>
      <rgbColor rgb="008B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3"/>
  <sheetViews>
    <sheetView showGridLines="0" tabSelected="1" topLeftCell="A58" zoomScale="70" zoomScaleNormal="70" workbookViewId="0">
      <selection activeCell="C63" sqref="C63"/>
    </sheetView>
  </sheetViews>
  <sheetFormatPr defaultRowHeight="15.75" x14ac:dyDescent="0.25"/>
  <cols>
    <col min="1" max="1" width="93.7109375" style="1" customWidth="1"/>
    <col min="2" max="2" width="32.28515625" style="1" customWidth="1"/>
    <col min="3" max="3" width="24.42578125" style="12" customWidth="1"/>
    <col min="4" max="4" width="20.28515625" style="12" customWidth="1"/>
    <col min="5" max="5" width="16.85546875" style="12" customWidth="1"/>
    <col min="6" max="16384" width="9.140625" style="1"/>
  </cols>
  <sheetData>
    <row r="1" spans="1:5" ht="19.5" customHeight="1" x14ac:dyDescent="0.3">
      <c r="A1" s="20" t="s">
        <v>110</v>
      </c>
      <c r="B1" s="20"/>
      <c r="C1" s="20"/>
      <c r="D1" s="20"/>
      <c r="E1" s="20"/>
    </row>
    <row r="2" spans="1:5" ht="13.7" customHeight="1" x14ac:dyDescent="0.25">
      <c r="A2" s="21"/>
      <c r="B2" s="22"/>
      <c r="C2" s="11"/>
    </row>
    <row r="3" spans="1:5" ht="14.45" customHeight="1" x14ac:dyDescent="0.25">
      <c r="A3" s="23"/>
      <c r="B3" s="22"/>
      <c r="C3" s="22"/>
      <c r="E3" s="19" t="s">
        <v>109</v>
      </c>
    </row>
    <row r="4" spans="1:5" ht="58.5" customHeight="1" x14ac:dyDescent="0.25">
      <c r="A4" s="7" t="s">
        <v>5</v>
      </c>
      <c r="B4" s="7" t="s">
        <v>6</v>
      </c>
      <c r="C4" s="2" t="s">
        <v>107</v>
      </c>
      <c r="D4" s="3" t="s">
        <v>108</v>
      </c>
      <c r="E4" s="8" t="s">
        <v>111</v>
      </c>
    </row>
    <row r="5" spans="1:5" s="6" customFormat="1" ht="25.5" customHeight="1" x14ac:dyDescent="0.25">
      <c r="A5" s="9" t="s">
        <v>7</v>
      </c>
      <c r="B5" s="10" t="s">
        <v>8</v>
      </c>
      <c r="C5" s="13">
        <f>C6+C30</f>
        <v>2164479.93444</v>
      </c>
      <c r="D5" s="13">
        <f>D6+D30</f>
        <v>4594.5815500000026</v>
      </c>
      <c r="E5" s="17">
        <f>D5/C5%</f>
        <v>0.21227184770316318</v>
      </c>
    </row>
    <row r="6" spans="1:5" s="6" customFormat="1" ht="31.5" x14ac:dyDescent="0.25">
      <c r="A6" s="9" t="s">
        <v>9</v>
      </c>
      <c r="B6" s="10" t="s">
        <v>10</v>
      </c>
      <c r="C6" s="13">
        <f>SUM(C7:C29)</f>
        <v>846256.59999999986</v>
      </c>
      <c r="D6" s="13">
        <f>SUM(D7:D29)</f>
        <v>30367.149240000002</v>
      </c>
      <c r="E6" s="17">
        <f t="shared" ref="E6:E59" si="0">D6/C6%</f>
        <v>3.5884091468237891</v>
      </c>
    </row>
    <row r="7" spans="1:5" ht="36" customHeight="1" x14ac:dyDescent="0.25">
      <c r="A7" s="4" t="s">
        <v>11</v>
      </c>
      <c r="B7" s="5" t="s">
        <v>12</v>
      </c>
      <c r="C7" s="14">
        <f>547034000/1000</f>
        <v>547034</v>
      </c>
      <c r="D7" s="15">
        <f>25173713.77/1000</f>
        <v>25173.713769999998</v>
      </c>
      <c r="E7" s="18">
        <f t="shared" si="0"/>
        <v>4.6018554184931828</v>
      </c>
    </row>
    <row r="8" spans="1:5" ht="36" customHeight="1" x14ac:dyDescent="0.25">
      <c r="A8" s="4" t="s">
        <v>13</v>
      </c>
      <c r="B8" s="5" t="s">
        <v>14</v>
      </c>
      <c r="C8" s="14">
        <f>18247600/1000</f>
        <v>18247.599999999999</v>
      </c>
      <c r="D8" s="15">
        <f>1479101.21/1000</f>
        <v>1479.10121</v>
      </c>
      <c r="E8" s="18">
        <f t="shared" si="0"/>
        <v>8.1057301234134904</v>
      </c>
    </row>
    <row r="9" spans="1:5" ht="36" customHeight="1" x14ac:dyDescent="0.25">
      <c r="A9" s="4" t="s">
        <v>15</v>
      </c>
      <c r="B9" s="5" t="s">
        <v>16</v>
      </c>
      <c r="C9" s="14">
        <f>26891500/1000</f>
        <v>26891.5</v>
      </c>
      <c r="D9" s="15">
        <f>693953.98/1000</f>
        <v>693.95398</v>
      </c>
      <c r="E9" s="18">
        <f t="shared" si="0"/>
        <v>2.5805699942360967</v>
      </c>
    </row>
    <row r="10" spans="1:5" ht="36" customHeight="1" x14ac:dyDescent="0.25">
      <c r="A10" s="4" t="s">
        <v>17</v>
      </c>
      <c r="B10" s="5" t="s">
        <v>18</v>
      </c>
      <c r="C10" s="14">
        <f>4490800/1000</f>
        <v>4490.8</v>
      </c>
      <c r="D10" s="15">
        <f>1685513.98/1000</f>
        <v>1685.5139799999999</v>
      </c>
      <c r="E10" s="18">
        <f t="shared" si="0"/>
        <v>37.532599536830851</v>
      </c>
    </row>
    <row r="11" spans="1:5" ht="36" customHeight="1" x14ac:dyDescent="0.25">
      <c r="A11" s="4" t="s">
        <v>19</v>
      </c>
      <c r="B11" s="5" t="s">
        <v>20</v>
      </c>
      <c r="C11" s="14">
        <f>8300/1000</f>
        <v>8.3000000000000007</v>
      </c>
      <c r="D11" s="15">
        <v>0</v>
      </c>
      <c r="E11" s="18">
        <f t="shared" si="0"/>
        <v>0</v>
      </c>
    </row>
    <row r="12" spans="1:5" ht="36" customHeight="1" x14ac:dyDescent="0.25">
      <c r="A12" s="4" t="s">
        <v>21</v>
      </c>
      <c r="B12" s="5" t="s">
        <v>22</v>
      </c>
      <c r="C12" s="14">
        <f>7059100/1000</f>
        <v>7059.1</v>
      </c>
      <c r="D12" s="15">
        <v>0</v>
      </c>
      <c r="E12" s="18">
        <f t="shared" si="0"/>
        <v>0</v>
      </c>
    </row>
    <row r="13" spans="1:5" ht="36" customHeight="1" x14ac:dyDescent="0.25">
      <c r="A13" s="4" t="s">
        <v>23</v>
      </c>
      <c r="B13" s="5" t="s">
        <v>24</v>
      </c>
      <c r="C13" s="14">
        <f>40556700/1000</f>
        <v>40556.699999999997</v>
      </c>
      <c r="D13" s="15">
        <f>361178.37/1000</f>
        <v>361.17836999999997</v>
      </c>
      <c r="E13" s="18">
        <f t="shared" si="0"/>
        <v>0.89055167210349961</v>
      </c>
    </row>
    <row r="14" spans="1:5" ht="36" customHeight="1" x14ac:dyDescent="0.25">
      <c r="A14" s="4" t="s">
        <v>25</v>
      </c>
      <c r="B14" s="5" t="s">
        <v>26</v>
      </c>
      <c r="C14" s="14">
        <f>53501400/1000</f>
        <v>53501.4</v>
      </c>
      <c r="D14" s="15">
        <f>46171/1000</f>
        <v>46.170999999999999</v>
      </c>
      <c r="E14" s="18">
        <f t="shared" si="0"/>
        <v>8.6298676296321208E-2</v>
      </c>
    </row>
    <row r="15" spans="1:5" ht="36" customHeight="1" x14ac:dyDescent="0.25">
      <c r="A15" s="4" t="s">
        <v>27</v>
      </c>
      <c r="B15" s="5" t="s">
        <v>28</v>
      </c>
      <c r="C15" s="14">
        <f>21657000/1000</f>
        <v>21657</v>
      </c>
      <c r="D15" s="15">
        <f>236947.29/1000</f>
        <v>236.94729000000001</v>
      </c>
      <c r="E15" s="18">
        <f t="shared" si="0"/>
        <v>1.0940910098351573</v>
      </c>
    </row>
    <row r="16" spans="1:5" ht="36" customHeight="1" x14ac:dyDescent="0.25">
      <c r="A16" s="4" t="s">
        <v>112</v>
      </c>
      <c r="B16" s="5" t="s">
        <v>29</v>
      </c>
      <c r="C16" s="14">
        <f>10444600/1000</f>
        <v>10444.6</v>
      </c>
      <c r="D16" s="15">
        <f>13302.67/1000</f>
        <v>13.302670000000001</v>
      </c>
      <c r="E16" s="18">
        <f t="shared" si="0"/>
        <v>0.12736409244968694</v>
      </c>
    </row>
    <row r="17" spans="1:5" ht="54.75" customHeight="1" x14ac:dyDescent="0.25">
      <c r="A17" s="4" t="s">
        <v>30</v>
      </c>
      <c r="B17" s="5" t="s">
        <v>31</v>
      </c>
      <c r="C17" s="16">
        <f>30072700/1000</f>
        <v>30072.7</v>
      </c>
      <c r="D17" s="15">
        <f>641889.21/1000</f>
        <v>641.88920999999993</v>
      </c>
      <c r="E17" s="18">
        <f t="shared" si="0"/>
        <v>2.1344581963042888</v>
      </c>
    </row>
    <row r="18" spans="1:5" ht="77.25" customHeight="1" x14ac:dyDescent="0.25">
      <c r="A18" s="4" t="s">
        <v>0</v>
      </c>
      <c r="B18" s="5" t="s">
        <v>32</v>
      </c>
      <c r="C18" s="16">
        <f>612100/1000</f>
        <v>612.1</v>
      </c>
      <c r="D18" s="15">
        <v>0</v>
      </c>
      <c r="E18" s="18">
        <f t="shared" si="0"/>
        <v>0</v>
      </c>
    </row>
    <row r="19" spans="1:5" ht="71.25" customHeight="1" x14ac:dyDescent="0.25">
      <c r="A19" s="4" t="s">
        <v>1</v>
      </c>
      <c r="B19" s="5" t="s">
        <v>33</v>
      </c>
      <c r="C19" s="16">
        <f>1800000/1000</f>
        <v>1800</v>
      </c>
      <c r="D19" s="15">
        <v>0</v>
      </c>
      <c r="E19" s="18">
        <f t="shared" si="0"/>
        <v>0</v>
      </c>
    </row>
    <row r="20" spans="1:5" ht="41.25" customHeight="1" x14ac:dyDescent="0.25">
      <c r="A20" s="4" t="s">
        <v>34</v>
      </c>
      <c r="B20" s="5" t="s">
        <v>35</v>
      </c>
      <c r="C20" s="16">
        <f>7748600/1000</f>
        <v>7748.6</v>
      </c>
      <c r="D20" s="15">
        <v>0</v>
      </c>
      <c r="E20" s="18">
        <f t="shared" si="0"/>
        <v>0</v>
      </c>
    </row>
    <row r="21" spans="1:5" ht="51" customHeight="1" x14ac:dyDescent="0.25">
      <c r="A21" s="4" t="s">
        <v>36</v>
      </c>
      <c r="B21" s="5" t="s">
        <v>37</v>
      </c>
      <c r="C21" s="16">
        <v>0</v>
      </c>
      <c r="D21" s="15">
        <f>162.75/1000</f>
        <v>0.16275000000000001</v>
      </c>
      <c r="E21" s="18">
        <v>0</v>
      </c>
    </row>
    <row r="22" spans="1:5" ht="72.75" customHeight="1" x14ac:dyDescent="0.25">
      <c r="A22" s="4" t="s">
        <v>38</v>
      </c>
      <c r="B22" s="5" t="s">
        <v>39</v>
      </c>
      <c r="C22" s="16">
        <f>3706500/1000</f>
        <v>3706.5</v>
      </c>
      <c r="D22" s="15">
        <v>0</v>
      </c>
      <c r="E22" s="18">
        <f t="shared" si="0"/>
        <v>0</v>
      </c>
    </row>
    <row r="23" spans="1:5" ht="36.75" customHeight="1" x14ac:dyDescent="0.25">
      <c r="A23" s="4" t="s">
        <v>113</v>
      </c>
      <c r="B23" s="5" t="s">
        <v>40</v>
      </c>
      <c r="C23" s="16">
        <f>27243100/1000</f>
        <v>27243.1</v>
      </c>
      <c r="D23" s="15">
        <f>-2936.99/1000</f>
        <v>-2.9369899999999998</v>
      </c>
      <c r="E23" s="18">
        <f t="shared" si="0"/>
        <v>-1.0780674739658849E-2</v>
      </c>
    </row>
    <row r="24" spans="1:5" ht="30.75" customHeight="1" x14ac:dyDescent="0.25">
      <c r="A24" s="4" t="s">
        <v>41</v>
      </c>
      <c r="B24" s="5" t="s">
        <v>42</v>
      </c>
      <c r="C24" s="16">
        <f>632100/1000</f>
        <v>632.1</v>
      </c>
      <c r="D24" s="15">
        <v>0</v>
      </c>
      <c r="E24" s="18">
        <f t="shared" si="0"/>
        <v>0</v>
      </c>
    </row>
    <row r="25" spans="1:5" ht="31.5" x14ac:dyDescent="0.25">
      <c r="A25" s="4" t="s">
        <v>43</v>
      </c>
      <c r="B25" s="5" t="s">
        <v>44</v>
      </c>
      <c r="C25" s="16">
        <f>29218000/1000</f>
        <v>29218</v>
      </c>
      <c r="D25" s="15">
        <v>0</v>
      </c>
      <c r="E25" s="18">
        <f t="shared" si="0"/>
        <v>0</v>
      </c>
    </row>
    <row r="26" spans="1:5" ht="63" x14ac:dyDescent="0.25">
      <c r="A26" s="4" t="s">
        <v>2</v>
      </c>
      <c r="B26" s="5" t="s">
        <v>45</v>
      </c>
      <c r="C26" s="16">
        <f>1704300/1000</f>
        <v>1704.3</v>
      </c>
      <c r="D26" s="15">
        <v>0</v>
      </c>
      <c r="E26" s="18">
        <f t="shared" si="0"/>
        <v>0</v>
      </c>
    </row>
    <row r="27" spans="1:5" ht="45" customHeight="1" x14ac:dyDescent="0.25">
      <c r="A27" s="4" t="s">
        <v>46</v>
      </c>
      <c r="B27" s="5" t="s">
        <v>47</v>
      </c>
      <c r="C27" s="16">
        <f>8532500/1000</f>
        <v>8532.5</v>
      </c>
      <c r="D27" s="15">
        <v>0</v>
      </c>
      <c r="E27" s="18">
        <f t="shared" si="0"/>
        <v>0</v>
      </c>
    </row>
    <row r="28" spans="1:5" ht="34.5" customHeight="1" x14ac:dyDescent="0.25">
      <c r="A28" s="4" t="s">
        <v>114</v>
      </c>
      <c r="B28" s="5" t="s">
        <v>48</v>
      </c>
      <c r="C28" s="16">
        <f>5095700/1000</f>
        <v>5095.7</v>
      </c>
      <c r="D28" s="15">
        <f>12632.6/1000</f>
        <v>12.6326</v>
      </c>
      <c r="E28" s="18">
        <f t="shared" si="0"/>
        <v>0.24790705889279196</v>
      </c>
    </row>
    <row r="29" spans="1:5" ht="23.25" customHeight="1" x14ac:dyDescent="0.25">
      <c r="A29" s="4" t="s">
        <v>115</v>
      </c>
      <c r="B29" s="5" t="s">
        <v>49</v>
      </c>
      <c r="C29" s="14">
        <v>0</v>
      </c>
      <c r="D29" s="15">
        <f>25519.4/1000</f>
        <v>25.519400000000001</v>
      </c>
      <c r="E29" s="18">
        <v>0</v>
      </c>
    </row>
    <row r="30" spans="1:5" s="6" customFormat="1" ht="26.25" customHeight="1" x14ac:dyDescent="0.25">
      <c r="A30" s="9" t="s">
        <v>50</v>
      </c>
      <c r="B30" s="10" t="s">
        <v>51</v>
      </c>
      <c r="C30" s="13">
        <f>C31+C57</f>
        <v>1318223.3344400001</v>
      </c>
      <c r="D30" s="13">
        <f>D31+D57</f>
        <v>-25772.56769</v>
      </c>
      <c r="E30" s="17">
        <f t="shared" si="0"/>
        <v>-1.9550987315020145</v>
      </c>
    </row>
    <row r="31" spans="1:5" s="6" customFormat="1" ht="38.25" customHeight="1" x14ac:dyDescent="0.25">
      <c r="A31" s="9" t="s">
        <v>52</v>
      </c>
      <c r="B31" s="10" t="s">
        <v>53</v>
      </c>
      <c r="C31" s="13">
        <f>C32+C34+C46</f>
        <v>1343995.9021300001</v>
      </c>
      <c r="D31" s="13">
        <f>D32+D34+D46</f>
        <v>0</v>
      </c>
      <c r="E31" s="17">
        <f t="shared" si="0"/>
        <v>0</v>
      </c>
    </row>
    <row r="32" spans="1:5" s="6" customFormat="1" ht="24" customHeight="1" x14ac:dyDescent="0.25">
      <c r="A32" s="9" t="s">
        <v>54</v>
      </c>
      <c r="B32" s="10" t="s">
        <v>55</v>
      </c>
      <c r="C32" s="13">
        <f>C33</f>
        <v>226425.60000000001</v>
      </c>
      <c r="D32" s="13">
        <f>D33</f>
        <v>0</v>
      </c>
      <c r="E32" s="17">
        <f t="shared" si="0"/>
        <v>0</v>
      </c>
    </row>
    <row r="33" spans="1:5" ht="24" customHeight="1" x14ac:dyDescent="0.25">
      <c r="A33" s="4" t="s">
        <v>56</v>
      </c>
      <c r="B33" s="5" t="s">
        <v>57</v>
      </c>
      <c r="C33" s="14">
        <f>226425600/1000</f>
        <v>226425.60000000001</v>
      </c>
      <c r="D33" s="15">
        <v>0</v>
      </c>
      <c r="E33" s="18">
        <f t="shared" si="0"/>
        <v>0</v>
      </c>
    </row>
    <row r="34" spans="1:5" s="6" customFormat="1" ht="36.75" customHeight="1" x14ac:dyDescent="0.25">
      <c r="A34" s="9" t="s">
        <v>58</v>
      </c>
      <c r="B34" s="10" t="s">
        <v>59</v>
      </c>
      <c r="C34" s="13">
        <f>SUM(C35:C45)</f>
        <v>340294.00212999998</v>
      </c>
      <c r="D34" s="13">
        <f>SUM(D35:D45)</f>
        <v>0</v>
      </c>
      <c r="E34" s="17">
        <f t="shared" si="0"/>
        <v>0</v>
      </c>
    </row>
    <row r="35" spans="1:5" ht="42.75" customHeight="1" x14ac:dyDescent="0.25">
      <c r="A35" s="4" t="s">
        <v>60</v>
      </c>
      <c r="B35" s="5" t="s">
        <v>61</v>
      </c>
      <c r="C35" s="16">
        <f>123433400/1000</f>
        <v>123433.4</v>
      </c>
      <c r="D35" s="15">
        <v>0</v>
      </c>
      <c r="E35" s="18">
        <f t="shared" si="0"/>
        <v>0</v>
      </c>
    </row>
    <row r="36" spans="1:5" ht="78" customHeight="1" x14ac:dyDescent="0.25">
      <c r="A36" s="4" t="s">
        <v>3</v>
      </c>
      <c r="B36" s="5" t="s">
        <v>62</v>
      </c>
      <c r="C36" s="16">
        <f>42418000/1000</f>
        <v>42418</v>
      </c>
      <c r="D36" s="15">
        <v>0</v>
      </c>
      <c r="E36" s="18">
        <f t="shared" si="0"/>
        <v>0</v>
      </c>
    </row>
    <row r="37" spans="1:5" ht="78" customHeight="1" x14ac:dyDescent="0.25">
      <c r="A37" s="4" t="s">
        <v>63</v>
      </c>
      <c r="B37" s="5" t="s">
        <v>64</v>
      </c>
      <c r="C37" s="16">
        <v>0</v>
      </c>
      <c r="D37" s="15">
        <v>0</v>
      </c>
      <c r="E37" s="18">
        <v>0</v>
      </c>
    </row>
    <row r="38" spans="1:5" ht="102.75" customHeight="1" x14ac:dyDescent="0.25">
      <c r="A38" s="4" t="s">
        <v>4</v>
      </c>
      <c r="B38" s="5" t="s">
        <v>65</v>
      </c>
      <c r="C38" s="16">
        <f>16060509.27/1000</f>
        <v>16060.509269999999</v>
      </c>
      <c r="D38" s="15">
        <v>0</v>
      </c>
      <c r="E38" s="18">
        <f t="shared" si="0"/>
        <v>0</v>
      </c>
    </row>
    <row r="39" spans="1:5" ht="80.25" customHeight="1" x14ac:dyDescent="0.25">
      <c r="A39" s="4" t="s">
        <v>66</v>
      </c>
      <c r="B39" s="5" t="s">
        <v>67</v>
      </c>
      <c r="C39" s="16">
        <f>34448654.82/1000</f>
        <v>34448.654820000003</v>
      </c>
      <c r="D39" s="15">
        <v>0</v>
      </c>
      <c r="E39" s="18">
        <f t="shared" si="0"/>
        <v>0</v>
      </c>
    </row>
    <row r="40" spans="1:5" ht="49.5" customHeight="1" x14ac:dyDescent="0.25">
      <c r="A40" s="4" t="s">
        <v>68</v>
      </c>
      <c r="B40" s="5" t="s">
        <v>69</v>
      </c>
      <c r="C40" s="16">
        <f>35240871.15/1000</f>
        <v>35240.871149999999</v>
      </c>
      <c r="D40" s="15">
        <v>0</v>
      </c>
      <c r="E40" s="18">
        <f t="shared" si="0"/>
        <v>0</v>
      </c>
    </row>
    <row r="41" spans="1:5" ht="67.5" customHeight="1" x14ac:dyDescent="0.25">
      <c r="A41" s="4" t="s">
        <v>70</v>
      </c>
      <c r="B41" s="5" t="s">
        <v>71</v>
      </c>
      <c r="C41" s="16">
        <f>460966.89/1000</f>
        <v>460.96689000000003</v>
      </c>
      <c r="D41" s="15">
        <v>0</v>
      </c>
      <c r="E41" s="18">
        <f t="shared" si="0"/>
        <v>0</v>
      </c>
    </row>
    <row r="42" spans="1:5" ht="47.25" customHeight="1" x14ac:dyDescent="0.25">
      <c r="A42" s="4" t="s">
        <v>72</v>
      </c>
      <c r="B42" s="5" t="s">
        <v>73</v>
      </c>
      <c r="C42" s="16">
        <f>1882000/1000</f>
        <v>1882</v>
      </c>
      <c r="D42" s="15">
        <v>0</v>
      </c>
      <c r="E42" s="18">
        <f t="shared" si="0"/>
        <v>0</v>
      </c>
    </row>
    <row r="43" spans="1:5" x14ac:dyDescent="0.25">
      <c r="A43" s="4" t="s">
        <v>74</v>
      </c>
      <c r="B43" s="5" t="s">
        <v>75</v>
      </c>
      <c r="C43" s="16">
        <f>2478600/1000</f>
        <v>2478.6</v>
      </c>
      <c r="D43" s="15">
        <v>0</v>
      </c>
      <c r="E43" s="18">
        <f t="shared" si="0"/>
        <v>0</v>
      </c>
    </row>
    <row r="44" spans="1:5" ht="42.75" customHeight="1" x14ac:dyDescent="0.25">
      <c r="A44" s="4" t="s">
        <v>76</v>
      </c>
      <c r="B44" s="5" t="s">
        <v>77</v>
      </c>
      <c r="C44" s="16">
        <f>22340700/1000</f>
        <v>22340.7</v>
      </c>
      <c r="D44" s="15">
        <v>0</v>
      </c>
      <c r="E44" s="18">
        <f t="shared" si="0"/>
        <v>0</v>
      </c>
    </row>
    <row r="45" spans="1:5" x14ac:dyDescent="0.25">
      <c r="A45" s="4" t="s">
        <v>78</v>
      </c>
      <c r="B45" s="5" t="s">
        <v>79</v>
      </c>
      <c r="C45" s="16">
        <f>61530300/1000</f>
        <v>61530.3</v>
      </c>
      <c r="D45" s="15">
        <v>0</v>
      </c>
      <c r="E45" s="18">
        <f t="shared" si="0"/>
        <v>0</v>
      </c>
    </row>
    <row r="46" spans="1:5" s="6" customFormat="1" ht="29.25" customHeight="1" x14ac:dyDescent="0.25">
      <c r="A46" s="9" t="s">
        <v>80</v>
      </c>
      <c r="B46" s="10" t="s">
        <v>81</v>
      </c>
      <c r="C46" s="13">
        <f>SUM(C47:C56)</f>
        <v>777276.3</v>
      </c>
      <c r="D46" s="13">
        <f>SUM(D47:D56)</f>
        <v>0</v>
      </c>
      <c r="E46" s="17">
        <f t="shared" si="0"/>
        <v>0</v>
      </c>
    </row>
    <row r="47" spans="1:5" ht="31.5" x14ac:dyDescent="0.25">
      <c r="A47" s="4" t="s">
        <v>82</v>
      </c>
      <c r="B47" s="5" t="s">
        <v>83</v>
      </c>
      <c r="C47" s="16">
        <f>692218400/1000</f>
        <v>692218.4</v>
      </c>
      <c r="D47" s="15">
        <v>0</v>
      </c>
      <c r="E47" s="18">
        <f t="shared" si="0"/>
        <v>0</v>
      </c>
    </row>
    <row r="48" spans="1:5" ht="69" customHeight="1" x14ac:dyDescent="0.25">
      <c r="A48" s="4" t="s">
        <v>84</v>
      </c>
      <c r="B48" s="5" t="s">
        <v>85</v>
      </c>
      <c r="C48" s="16">
        <f>18631900/1000</f>
        <v>18631.900000000001</v>
      </c>
      <c r="D48" s="15">
        <v>0</v>
      </c>
      <c r="E48" s="18">
        <f t="shared" si="0"/>
        <v>0</v>
      </c>
    </row>
    <row r="49" spans="1:5" ht="62.25" customHeight="1" x14ac:dyDescent="0.25">
      <c r="A49" s="4" t="s">
        <v>86</v>
      </c>
      <c r="B49" s="5" t="s">
        <v>87</v>
      </c>
      <c r="C49" s="16">
        <f>22660800/1000</f>
        <v>22660.799999999999</v>
      </c>
      <c r="D49" s="15">
        <v>0</v>
      </c>
      <c r="E49" s="18">
        <f t="shared" si="0"/>
        <v>0</v>
      </c>
    </row>
    <row r="50" spans="1:5" ht="54.75" customHeight="1" x14ac:dyDescent="0.25">
      <c r="A50" s="4" t="s">
        <v>88</v>
      </c>
      <c r="B50" s="5" t="s">
        <v>89</v>
      </c>
      <c r="C50" s="16">
        <f>1173400/1000</f>
        <v>1173.4000000000001</v>
      </c>
      <c r="D50" s="15">
        <v>0</v>
      </c>
      <c r="E50" s="18">
        <f t="shared" si="0"/>
        <v>0</v>
      </c>
    </row>
    <row r="51" spans="1:5" ht="71.25" customHeight="1" x14ac:dyDescent="0.25">
      <c r="A51" s="4" t="s">
        <v>90</v>
      </c>
      <c r="B51" s="5" t="s">
        <v>91</v>
      </c>
      <c r="C51" s="16">
        <f>37600/1000</f>
        <v>37.6</v>
      </c>
      <c r="D51" s="15">
        <v>0</v>
      </c>
      <c r="E51" s="18">
        <f t="shared" si="0"/>
        <v>0</v>
      </c>
    </row>
    <row r="52" spans="1:5" ht="57" customHeight="1" x14ac:dyDescent="0.25">
      <c r="A52" s="4" t="s">
        <v>116</v>
      </c>
      <c r="B52" s="5" t="s">
        <v>92</v>
      </c>
      <c r="C52" s="16">
        <f>968200/1000</f>
        <v>968.2</v>
      </c>
      <c r="D52" s="15">
        <v>0</v>
      </c>
      <c r="E52" s="18">
        <f t="shared" si="0"/>
        <v>0</v>
      </c>
    </row>
    <row r="53" spans="1:5" ht="87" customHeight="1" x14ac:dyDescent="0.25">
      <c r="A53" s="4" t="s">
        <v>93</v>
      </c>
      <c r="B53" s="5" t="s">
        <v>94</v>
      </c>
      <c r="C53" s="16">
        <f>968200/1000</f>
        <v>968.2</v>
      </c>
      <c r="D53" s="15">
        <v>0</v>
      </c>
      <c r="E53" s="18">
        <f t="shared" si="0"/>
        <v>0</v>
      </c>
    </row>
    <row r="54" spans="1:5" ht="53.25" customHeight="1" x14ac:dyDescent="0.25">
      <c r="A54" s="4" t="s">
        <v>95</v>
      </c>
      <c r="B54" s="5" t="s">
        <v>96</v>
      </c>
      <c r="C54" s="16">
        <f>28198600/1000</f>
        <v>28198.6</v>
      </c>
      <c r="D54" s="15">
        <v>0</v>
      </c>
      <c r="E54" s="18">
        <f t="shared" si="0"/>
        <v>0</v>
      </c>
    </row>
    <row r="55" spans="1:5" ht="54.75" customHeight="1" x14ac:dyDescent="0.25">
      <c r="A55" s="4" t="s">
        <v>97</v>
      </c>
      <c r="B55" s="5" t="s">
        <v>98</v>
      </c>
      <c r="C55" s="16">
        <f>5099300/1000</f>
        <v>5099.3</v>
      </c>
      <c r="D55" s="15">
        <v>0</v>
      </c>
      <c r="E55" s="18">
        <f t="shared" si="0"/>
        <v>0</v>
      </c>
    </row>
    <row r="56" spans="1:5" ht="51.75" customHeight="1" x14ac:dyDescent="0.25">
      <c r="A56" s="4" t="s">
        <v>99</v>
      </c>
      <c r="B56" s="5" t="s">
        <v>100</v>
      </c>
      <c r="C56" s="16">
        <f>7319900/1000</f>
        <v>7319.9</v>
      </c>
      <c r="D56" s="15">
        <v>0</v>
      </c>
      <c r="E56" s="18">
        <f t="shared" si="0"/>
        <v>0</v>
      </c>
    </row>
    <row r="57" spans="1:5" s="6" customFormat="1" ht="54.75" customHeight="1" x14ac:dyDescent="0.25">
      <c r="A57" s="9" t="s">
        <v>101</v>
      </c>
      <c r="B57" s="10" t="s">
        <v>102</v>
      </c>
      <c r="C57" s="13">
        <f>C58+C59</f>
        <v>-25772.56769</v>
      </c>
      <c r="D57" s="13">
        <f>D58+D59</f>
        <v>-25772.56769</v>
      </c>
      <c r="E57" s="17">
        <f t="shared" si="0"/>
        <v>100</v>
      </c>
    </row>
    <row r="58" spans="1:5" ht="68.25" customHeight="1" x14ac:dyDescent="0.25">
      <c r="A58" s="4" t="s">
        <v>103</v>
      </c>
      <c r="B58" s="5" t="s">
        <v>104</v>
      </c>
      <c r="C58" s="14">
        <f>-23834371.13/1000</f>
        <v>-23834.37113</v>
      </c>
      <c r="D58" s="15">
        <f>-23834371.13/1000</f>
        <v>-23834.37113</v>
      </c>
      <c r="E58" s="18">
        <f t="shared" si="0"/>
        <v>100</v>
      </c>
    </row>
    <row r="59" spans="1:5" ht="54" customHeight="1" x14ac:dyDescent="0.25">
      <c r="A59" s="4" t="s">
        <v>105</v>
      </c>
      <c r="B59" s="5" t="s">
        <v>106</v>
      </c>
      <c r="C59" s="14">
        <f>-1938196.56/1000</f>
        <v>-1938.1965600000001</v>
      </c>
      <c r="D59" s="15">
        <f>-1938196.56/1000</f>
        <v>-1938.1965600000001</v>
      </c>
      <c r="E59" s="18">
        <f t="shared" si="0"/>
        <v>100</v>
      </c>
    </row>
    <row r="63" spans="1:5" x14ac:dyDescent="0.25">
      <c r="A63" s="24" t="s">
        <v>117</v>
      </c>
      <c r="C63" s="12" t="s">
        <v>118</v>
      </c>
    </row>
  </sheetData>
  <autoFilter ref="A4:E59" xr:uid="{BDA32953-4842-4A68-ADEC-11430B476E81}"/>
  <mergeCells count="3">
    <mergeCell ref="A1:E1"/>
    <mergeCell ref="A2:B2"/>
    <mergeCell ref="A3:C3"/>
  </mergeCells>
  <phoneticPr fontId="0" type="noConversion"/>
  <pageMargins left="0.19685039370078741" right="0.19685039370078741" top="0.19685039370078741" bottom="0.45657244094488192" header="0.19685039370078741" footer="0.19685039370078741"/>
  <pageSetup paperSize="8" orientation="landscape" horizontalDpi="4294967295" verticalDpi="4294967295" r:id="rId1"/>
  <headerFooter alignWithMargins="0">
    <oddFooter>&amp;L&amp;"Arial"&amp;8 - 1 -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2021-04-22T05:14:59Z</dcterms:created>
  <dcterms:modified xsi:type="dcterms:W3CDTF">2021-04-22T10:11:40Z</dcterms:modified>
</cp:coreProperties>
</file>